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ocuments\"/>
    </mc:Choice>
  </mc:AlternateContent>
  <xr:revisionPtr revIDLastSave="0" documentId="8_{A2140B42-3850-4A86-94AA-99A1A3CDC326}" xr6:coauthVersionLast="47" xr6:coauthVersionMax="47" xr10:uidLastSave="{00000000-0000-0000-0000-000000000000}"/>
  <bookViews>
    <workbookView xWindow="-120" yWindow="-120" windowWidth="29040" windowHeight="15840" xr2:uid="{4E16E9B9-26AE-4E21-8034-A73CC54DB63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D35" i="1"/>
  <c r="E35" i="1" s="1"/>
  <c r="C35" i="1"/>
  <c r="C34" i="1"/>
  <c r="E34" i="1" s="1"/>
  <c r="C33" i="1"/>
  <c r="D33" i="1" s="1"/>
  <c r="E33" i="1" s="1"/>
  <c r="D32" i="1"/>
  <c r="E32" i="1" s="1"/>
  <c r="C32" i="1"/>
  <c r="C31" i="1"/>
  <c r="D31" i="1" s="1"/>
  <c r="E31" i="1" s="1"/>
  <c r="C30" i="1"/>
  <c r="E30" i="1" s="1"/>
  <c r="C29" i="1"/>
  <c r="E29" i="1" s="1"/>
  <c r="D28" i="1"/>
  <c r="E28" i="1" s="1"/>
  <c r="C28" i="1"/>
  <c r="C27" i="1"/>
  <c r="D27" i="1" s="1"/>
  <c r="E27" i="1" s="1"/>
  <c r="D26" i="1"/>
  <c r="E26" i="1" s="1"/>
  <c r="C26" i="1"/>
  <c r="C25" i="1"/>
  <c r="C37" i="1" s="1"/>
  <c r="D18" i="1"/>
  <c r="E18" i="1" s="1"/>
  <c r="C18" i="1"/>
  <c r="C17" i="1"/>
  <c r="D17" i="1" s="1"/>
  <c r="E17" i="1" s="1"/>
  <c r="C16" i="1"/>
  <c r="E16" i="1" s="1"/>
  <c r="E15" i="1"/>
  <c r="C15" i="1"/>
  <c r="D14" i="1"/>
  <c r="E14" i="1" s="1"/>
  <c r="C14" i="1"/>
  <c r="C13" i="1"/>
  <c r="E13" i="1" s="1"/>
  <c r="C12" i="1"/>
  <c r="E12" i="1" s="1"/>
  <c r="D11" i="1"/>
  <c r="E11" i="1" s="1"/>
  <c r="C11" i="1"/>
  <c r="E10" i="1"/>
  <c r="C10" i="1"/>
  <c r="C9" i="1"/>
  <c r="E9" i="1" s="1"/>
  <c r="C8" i="1"/>
  <c r="E8" i="1" s="1"/>
  <c r="E7" i="1"/>
  <c r="C7" i="1"/>
  <c r="C6" i="1"/>
  <c r="E6" i="1" s="1"/>
  <c r="E20" i="1" l="1"/>
  <c r="C20" i="1"/>
  <c r="C40" i="1" s="1"/>
  <c r="C42" i="1" s="1"/>
  <c r="D41" i="1" s="1"/>
  <c r="D20" i="1"/>
  <c r="D25" i="1"/>
  <c r="E25" i="1" l="1"/>
  <c r="E37" i="1" s="1"/>
  <c r="D37" i="1"/>
  <c r="D40" i="1" s="1"/>
  <c r="D42" i="1" s="1"/>
</calcChain>
</file>

<file path=xl/sharedStrings.xml><?xml version="1.0" encoding="utf-8"?>
<sst xmlns="http://schemas.openxmlformats.org/spreadsheetml/2006/main" count="35" uniqueCount="35">
  <si>
    <t xml:space="preserve">  ARENAC COUNTY ROAD COMMISSION 2024 BUDGET</t>
  </si>
  <si>
    <t>2023 Budget</t>
  </si>
  <si>
    <t>2024 Budget</t>
  </si>
  <si>
    <t>Difference</t>
  </si>
  <si>
    <t>REVENUES:</t>
  </si>
  <si>
    <t>Transportation Funds</t>
  </si>
  <si>
    <t>Safety Grants / Emergency Funds / State Pension Grant</t>
  </si>
  <si>
    <t>Trunkline Maintenance</t>
  </si>
  <si>
    <t>State Other (Non-Maint / Audit Adjustment / Salt Shed)</t>
  </si>
  <si>
    <t>County Raised Revenue (Townships)</t>
  </si>
  <si>
    <t xml:space="preserve">Miscellaneous </t>
  </si>
  <si>
    <t>2 % Chippewa Grants (State)</t>
  </si>
  <si>
    <t>Forest Roads Funds</t>
  </si>
  <si>
    <t>Economic Development Funds and State D (Task Force Buyout)</t>
  </si>
  <si>
    <t>State Critical Bridge Funds (Sagatoo)</t>
  </si>
  <si>
    <t>Federal Critical Bridge Funds</t>
  </si>
  <si>
    <t>County-Wide Road Millage</t>
  </si>
  <si>
    <t>FEMA / FHWA / Mich State /Arenac Co Flood Reimbursements</t>
  </si>
  <si>
    <t>Total Revenues</t>
  </si>
  <si>
    <t>EXPENDITURES:</t>
  </si>
  <si>
    <t xml:space="preserve">Maintenance - Primary </t>
  </si>
  <si>
    <t>Maintenance - Primary - Structural Improvements</t>
  </si>
  <si>
    <t>Maintenance - Local</t>
  </si>
  <si>
    <t>Maintenance - Local - Structural Improvements</t>
  </si>
  <si>
    <t>State Trunkline Maintenance</t>
  </si>
  <si>
    <t>State Other (Non-Maintenance Contract)</t>
  </si>
  <si>
    <t>Administrative</t>
  </si>
  <si>
    <t>Capital Outlay (Net of Depreciation)</t>
  </si>
  <si>
    <t>Equipment Usage</t>
  </si>
  <si>
    <t>Debt Principal and Interest</t>
  </si>
  <si>
    <t>Other - Billable Services / Non Road Related Projects</t>
  </si>
  <si>
    <t>Total Expenditures</t>
  </si>
  <si>
    <t>Variance</t>
  </si>
  <si>
    <t>Previous Fund Balance</t>
  </si>
  <si>
    <t>Fund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</si>
</sst>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38" fontId="1" fillId="0" borderId="1" xfId="1" applyNumberFormat="1" applyFont="1" applyBorder="1"/>
    <xf numFmtId="38" fontId="0" fillId="0" borderId="1" xfId="0" applyNumberFormat="1" applyBorder="1"/>
    <xf numFmtId="38" fontId="1" fillId="0" borderId="1" xfId="2" applyNumberFormat="1" applyFont="1" applyBorder="1"/>
    <xf numFmtId="38" fontId="1" fillId="0" borderId="0" xfId="2" applyNumberFormat="1" applyFont="1"/>
    <xf numFmtId="38" fontId="2" fillId="0" borderId="0" xfId="0" applyNumberFormat="1" applyFont="1"/>
    <xf numFmtId="38" fontId="0" fillId="0" borderId="0" xfId="0" applyNumberFormat="1"/>
    <xf numFmtId="38" fontId="1" fillId="0" borderId="0" xfId="2" applyNumberFormat="1" applyFont="1" applyBorder="1"/>
    <xf numFmtId="38" fontId="1" fillId="0" borderId="0" xfId="1" applyNumberFormat="1" applyFont="1"/>
    <xf numFmtId="38" fontId="2" fillId="0" borderId="0" xfId="1" applyNumberFormat="1" applyFont="1"/>
    <xf numFmtId="38" fontId="1" fillId="0" borderId="0" xfId="1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ohn\Documents\2024%20Budget%20Final%20.xls" TargetMode="External"/><Relationship Id="rId1" Type="http://schemas.openxmlformats.org/officeDocument/2006/relationships/externalLinkPath" Target="2024%20Budget%20Final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3"/>
      <sheetName val="2024"/>
      <sheetName val="HeavyMaint"/>
      <sheetName val="MissRev"/>
      <sheetName val="CapOut"/>
      <sheetName val="EquipUsePg3"/>
      <sheetName val="RoutMaint"/>
      <sheetName val="Questions"/>
    </sheetNames>
    <sheetDataSet>
      <sheetData sheetId="0">
        <row r="6">
          <cell r="D6">
            <v>4725066</v>
          </cell>
        </row>
        <row r="7">
          <cell r="D7">
            <v>1297190</v>
          </cell>
        </row>
        <row r="8">
          <cell r="D8">
            <v>1165594</v>
          </cell>
        </row>
        <row r="9">
          <cell r="D9">
            <v>0</v>
          </cell>
        </row>
        <row r="10">
          <cell r="D10">
            <v>1087289</v>
          </cell>
        </row>
        <row r="11">
          <cell r="D11">
            <v>117647.76999999999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394683.3</v>
          </cell>
        </row>
        <row r="15">
          <cell r="D15">
            <v>0</v>
          </cell>
        </row>
        <row r="17">
          <cell r="D17">
            <v>554181</v>
          </cell>
        </row>
        <row r="18">
          <cell r="D18">
            <v>344860</v>
          </cell>
        </row>
        <row r="25">
          <cell r="D25">
            <v>940460</v>
          </cell>
        </row>
        <row r="26">
          <cell r="D26">
            <v>1146042.1500000001</v>
          </cell>
        </row>
        <row r="27">
          <cell r="D27">
            <v>1246024</v>
          </cell>
        </row>
        <row r="28">
          <cell r="D28">
            <v>2026582.4</v>
          </cell>
        </row>
        <row r="29">
          <cell r="D29">
            <v>1165594</v>
          </cell>
        </row>
        <row r="30">
          <cell r="D30">
            <v>1297190</v>
          </cell>
        </row>
        <row r="31">
          <cell r="D31">
            <v>507367</v>
          </cell>
        </row>
        <row r="32">
          <cell r="D32">
            <v>407266.14999999991</v>
          </cell>
        </row>
        <row r="33">
          <cell r="D33">
            <v>324467</v>
          </cell>
        </row>
        <row r="34">
          <cell r="D34">
            <v>0</v>
          </cell>
        </row>
        <row r="35">
          <cell r="D35">
            <v>55000</v>
          </cell>
        </row>
        <row r="41">
          <cell r="D41">
            <v>2694981</v>
          </cell>
        </row>
      </sheetData>
      <sheetData sheetId="1"/>
      <sheetData sheetId="2">
        <row r="23">
          <cell r="D23">
            <v>2042812</v>
          </cell>
        </row>
        <row r="32">
          <cell r="D32">
            <v>1440000</v>
          </cell>
        </row>
      </sheetData>
      <sheetData sheetId="3">
        <row r="10">
          <cell r="D10">
            <v>75000</v>
          </cell>
        </row>
      </sheetData>
      <sheetData sheetId="4">
        <row r="18">
          <cell r="D18">
            <v>834400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5471B-6888-4C00-8185-AFD21ECFC169}">
  <dimension ref="B1:E42"/>
  <sheetViews>
    <sheetView tabSelected="1" workbookViewId="0">
      <selection activeCell="A16" sqref="A16"/>
    </sheetView>
  </sheetViews>
  <sheetFormatPr defaultRowHeight="15" x14ac:dyDescent="0.25"/>
  <cols>
    <col min="1" max="1" width="1.28515625" customWidth="1"/>
    <col min="2" max="2" width="55.7109375" customWidth="1"/>
    <col min="3" max="3" width="14.42578125" customWidth="1"/>
    <col min="4" max="4" width="16" customWidth="1"/>
    <col min="5" max="5" width="14.42578125" customWidth="1"/>
  </cols>
  <sheetData>
    <row r="1" spans="2:5" x14ac:dyDescent="0.25">
      <c r="B1" s="1" t="s">
        <v>0</v>
      </c>
    </row>
    <row r="2" spans="2:5" x14ac:dyDescent="0.25">
      <c r="B2" s="1"/>
    </row>
    <row r="4" spans="2:5" x14ac:dyDescent="0.25">
      <c r="C4" s="2" t="s">
        <v>1</v>
      </c>
      <c r="D4" s="2" t="s">
        <v>2</v>
      </c>
      <c r="E4" s="2" t="s">
        <v>3</v>
      </c>
    </row>
    <row r="5" spans="2:5" x14ac:dyDescent="0.25">
      <c r="B5" s="1" t="s">
        <v>4</v>
      </c>
    </row>
    <row r="6" spans="2:5" x14ac:dyDescent="0.25">
      <c r="B6" s="3" t="s">
        <v>5</v>
      </c>
      <c r="C6" s="4">
        <f>'[1]2023'!D6</f>
        <v>4725066</v>
      </c>
      <c r="D6" s="5">
        <v>4770055</v>
      </c>
      <c r="E6" s="5">
        <f>+D6-C6</f>
        <v>44989</v>
      </c>
    </row>
    <row r="7" spans="2:5" x14ac:dyDescent="0.25">
      <c r="B7" s="3" t="s">
        <v>6</v>
      </c>
      <c r="C7" s="4">
        <f>'[1]2023'!D7</f>
        <v>1297190</v>
      </c>
      <c r="D7" s="6">
        <v>0</v>
      </c>
      <c r="E7" s="5">
        <f t="shared" ref="E7:E18" si="0">+D7-C7</f>
        <v>-1297190</v>
      </c>
    </row>
    <row r="8" spans="2:5" x14ac:dyDescent="0.25">
      <c r="B8" s="3" t="s">
        <v>7</v>
      </c>
      <c r="C8" s="4">
        <f>'[1]2023'!D8</f>
        <v>1165594</v>
      </c>
      <c r="D8" s="4">
        <v>1009698</v>
      </c>
      <c r="E8" s="5">
        <f t="shared" si="0"/>
        <v>-155896</v>
      </c>
    </row>
    <row r="9" spans="2:5" x14ac:dyDescent="0.25">
      <c r="B9" s="3" t="s">
        <v>8</v>
      </c>
      <c r="C9" s="4">
        <f>'[1]2023'!D9</f>
        <v>0</v>
      </c>
      <c r="D9" s="4">
        <v>0</v>
      </c>
      <c r="E9" s="5">
        <f t="shared" si="0"/>
        <v>0</v>
      </c>
    </row>
    <row r="10" spans="2:5" x14ac:dyDescent="0.25">
      <c r="B10" s="3" t="s">
        <v>9</v>
      </c>
      <c r="C10" s="4">
        <f>'[1]2023'!D10</f>
        <v>1087289</v>
      </c>
      <c r="D10" s="4">
        <v>720000</v>
      </c>
      <c r="E10" s="5">
        <f t="shared" si="0"/>
        <v>-367289</v>
      </c>
    </row>
    <row r="11" spans="2:5" x14ac:dyDescent="0.25">
      <c r="B11" s="3" t="s">
        <v>10</v>
      </c>
      <c r="C11" s="4">
        <f>'[1]2023'!D11</f>
        <v>117647.76999999999</v>
      </c>
      <c r="D11" s="4">
        <f>[1]MissRev!D10</f>
        <v>75000</v>
      </c>
      <c r="E11" s="5">
        <f t="shared" si="0"/>
        <v>-42647.76999999999</v>
      </c>
    </row>
    <row r="12" spans="2:5" x14ac:dyDescent="0.25">
      <c r="B12" s="3" t="s">
        <v>11</v>
      </c>
      <c r="C12" s="4">
        <f>'[1]2023'!D12</f>
        <v>0</v>
      </c>
      <c r="D12" s="4">
        <v>0</v>
      </c>
      <c r="E12" s="5">
        <f t="shared" si="0"/>
        <v>0</v>
      </c>
    </row>
    <row r="13" spans="2:5" x14ac:dyDescent="0.25">
      <c r="B13" s="3" t="s">
        <v>12</v>
      </c>
      <c r="C13" s="4">
        <f>'[1]2023'!D13</f>
        <v>0</v>
      </c>
      <c r="D13" s="4">
        <v>60501</v>
      </c>
      <c r="E13" s="5">
        <f t="shared" si="0"/>
        <v>60501</v>
      </c>
    </row>
    <row r="14" spans="2:5" x14ac:dyDescent="0.25">
      <c r="B14" s="3" t="s">
        <v>13</v>
      </c>
      <c r="C14" s="4">
        <f>'[1]2023'!D14</f>
        <v>394683.3</v>
      </c>
      <c r="D14" s="4">
        <f>650000-33000</f>
        <v>617000</v>
      </c>
      <c r="E14" s="5">
        <f t="shared" si="0"/>
        <v>222316.7</v>
      </c>
    </row>
    <row r="15" spans="2:5" x14ac:dyDescent="0.25">
      <c r="B15" s="3" t="s">
        <v>14</v>
      </c>
      <c r="C15" s="4">
        <f>'[1]2023'!D15</f>
        <v>0</v>
      </c>
      <c r="D15" s="4">
        <v>0</v>
      </c>
      <c r="E15" s="5">
        <f t="shared" si="0"/>
        <v>0</v>
      </c>
    </row>
    <row r="16" spans="2:5" x14ac:dyDescent="0.25">
      <c r="B16" s="3" t="s">
        <v>15</v>
      </c>
      <c r="C16" s="4">
        <f>'[1]2023'!D16</f>
        <v>0</v>
      </c>
      <c r="D16" s="4">
        <v>0</v>
      </c>
      <c r="E16" s="5">
        <f t="shared" si="0"/>
        <v>0</v>
      </c>
    </row>
    <row r="17" spans="2:5" x14ac:dyDescent="0.25">
      <c r="B17" s="3" t="s">
        <v>16</v>
      </c>
      <c r="C17" s="4">
        <f>'[1]2023'!D17</f>
        <v>554181</v>
      </c>
      <c r="D17" s="4">
        <f>+C17</f>
        <v>554181</v>
      </c>
      <c r="E17" s="5">
        <f t="shared" si="0"/>
        <v>0</v>
      </c>
    </row>
    <row r="18" spans="2:5" x14ac:dyDescent="0.25">
      <c r="B18" s="3" t="s">
        <v>17</v>
      </c>
      <c r="C18" s="4">
        <f>'[1]2023'!D18</f>
        <v>344860</v>
      </c>
      <c r="D18" s="5">
        <f>125619</f>
        <v>125619</v>
      </c>
      <c r="E18" s="5">
        <f t="shared" si="0"/>
        <v>-219241</v>
      </c>
    </row>
    <row r="19" spans="2:5" x14ac:dyDescent="0.25">
      <c r="C19" s="7"/>
      <c r="D19" s="7"/>
      <c r="E19" s="7"/>
    </row>
    <row r="20" spans="2:5" x14ac:dyDescent="0.25">
      <c r="B20" s="1" t="s">
        <v>18</v>
      </c>
      <c r="C20" s="8">
        <f>SUM(C6:C18)</f>
        <v>9686511.0700000003</v>
      </c>
      <c r="D20" s="8">
        <f>SUM(D6:D18)</f>
        <v>7932054</v>
      </c>
      <c r="E20" s="8">
        <f>SUM(E6:E18)</f>
        <v>-1754457.07</v>
      </c>
    </row>
    <row r="21" spans="2:5" x14ac:dyDescent="0.25">
      <c r="C21" s="9"/>
      <c r="D21" s="9"/>
      <c r="E21" s="9"/>
    </row>
    <row r="22" spans="2:5" x14ac:dyDescent="0.25">
      <c r="C22" s="9"/>
      <c r="D22" s="9"/>
      <c r="E22" s="9"/>
    </row>
    <row r="23" spans="2:5" x14ac:dyDescent="0.25">
      <c r="B23" s="1"/>
      <c r="C23" s="9"/>
      <c r="D23" s="9"/>
      <c r="E23" s="9"/>
    </row>
    <row r="24" spans="2:5" x14ac:dyDescent="0.25">
      <c r="B24" s="1" t="s">
        <v>19</v>
      </c>
      <c r="C24" s="10"/>
      <c r="D24" s="10"/>
      <c r="E24" s="10"/>
    </row>
    <row r="25" spans="2:5" x14ac:dyDescent="0.25">
      <c r="B25" s="3" t="s">
        <v>20</v>
      </c>
      <c r="C25" s="4">
        <f>'[1]2023'!D25</f>
        <v>940460</v>
      </c>
      <c r="D25" s="4">
        <f>+(+C25*1.08)-90000</f>
        <v>925696.8</v>
      </c>
      <c r="E25" s="5">
        <f t="shared" ref="E25:E35" si="1">+D25-C25</f>
        <v>-14763.199999999953</v>
      </c>
    </row>
    <row r="26" spans="2:5" x14ac:dyDescent="0.25">
      <c r="B26" s="3" t="s">
        <v>21</v>
      </c>
      <c r="C26" s="4">
        <f>'[1]2023'!D26</f>
        <v>1146042.1500000001</v>
      </c>
      <c r="D26" s="4">
        <f>[1]HeavyMaint!D23</f>
        <v>2042812</v>
      </c>
      <c r="E26" s="5">
        <f t="shared" si="1"/>
        <v>896769.84999999986</v>
      </c>
    </row>
    <row r="27" spans="2:5" x14ac:dyDescent="0.25">
      <c r="B27" s="3" t="s">
        <v>22</v>
      </c>
      <c r="C27" s="4">
        <f>'[1]2023'!D27</f>
        <v>1246024</v>
      </c>
      <c r="D27" s="4">
        <f>+(C27*1.08)+120000</f>
        <v>1465705.9200000002</v>
      </c>
      <c r="E27" s="5">
        <f t="shared" si="1"/>
        <v>219681.92000000016</v>
      </c>
    </row>
    <row r="28" spans="2:5" x14ac:dyDescent="0.25">
      <c r="B28" s="3" t="s">
        <v>23</v>
      </c>
      <c r="C28" s="4">
        <f>'[1]2023'!D28</f>
        <v>2026582.4</v>
      </c>
      <c r="D28" s="4">
        <f>[1]HeavyMaint!D32</f>
        <v>1440000</v>
      </c>
      <c r="E28" s="5">
        <f t="shared" si="1"/>
        <v>-586582.39999999991</v>
      </c>
    </row>
    <row r="29" spans="2:5" x14ac:dyDescent="0.25">
      <c r="B29" s="3" t="s">
        <v>24</v>
      </c>
      <c r="C29" s="4">
        <f>'[1]2023'!D29</f>
        <v>1165594</v>
      </c>
      <c r="D29" s="4">
        <v>1009698</v>
      </c>
      <c r="E29" s="5">
        <f t="shared" si="1"/>
        <v>-155896</v>
      </c>
    </row>
    <row r="30" spans="2:5" x14ac:dyDescent="0.25">
      <c r="B30" s="3" t="s">
        <v>25</v>
      </c>
      <c r="C30" s="4">
        <f>'[1]2023'!D30</f>
        <v>1297190</v>
      </c>
      <c r="D30" s="4">
        <v>0</v>
      </c>
      <c r="E30" s="5">
        <f t="shared" si="1"/>
        <v>-1297190</v>
      </c>
    </row>
    <row r="31" spans="2:5" x14ac:dyDescent="0.25">
      <c r="B31" s="3" t="s">
        <v>26</v>
      </c>
      <c r="C31" s="4">
        <f>'[1]2023'!D31</f>
        <v>507367</v>
      </c>
      <c r="D31" s="4">
        <f>+C31*1.08</f>
        <v>547956.36</v>
      </c>
      <c r="E31" s="5">
        <f t="shared" si="1"/>
        <v>40589.359999999986</v>
      </c>
    </row>
    <row r="32" spans="2:5" x14ac:dyDescent="0.25">
      <c r="B32" s="3" t="s">
        <v>27</v>
      </c>
      <c r="C32" s="4">
        <f>'[1]2023'!D32</f>
        <v>407266.14999999991</v>
      </c>
      <c r="D32" s="4">
        <f>[1]CapOut!D18</f>
        <v>834400</v>
      </c>
      <c r="E32" s="5">
        <f t="shared" si="1"/>
        <v>427133.85000000009</v>
      </c>
    </row>
    <row r="33" spans="2:5" x14ac:dyDescent="0.25">
      <c r="B33" s="3" t="s">
        <v>28</v>
      </c>
      <c r="C33" s="4">
        <f>'[1]2023'!D33</f>
        <v>324467</v>
      </c>
      <c r="D33" s="4">
        <f>+C33-70000</f>
        <v>254467</v>
      </c>
      <c r="E33" s="5">
        <f t="shared" si="1"/>
        <v>-70000</v>
      </c>
    </row>
    <row r="34" spans="2:5" x14ac:dyDescent="0.25">
      <c r="B34" s="3" t="s">
        <v>29</v>
      </c>
      <c r="C34" s="4">
        <f>'[1]2023'!D34</f>
        <v>0</v>
      </c>
      <c r="D34" s="4">
        <v>0</v>
      </c>
      <c r="E34" s="5">
        <f t="shared" si="1"/>
        <v>0</v>
      </c>
    </row>
    <row r="35" spans="2:5" x14ac:dyDescent="0.25">
      <c r="B35" s="3" t="s">
        <v>30</v>
      </c>
      <c r="C35" s="4">
        <f>'[1]2023'!D35</f>
        <v>55000</v>
      </c>
      <c r="D35" s="5">
        <f>15000</f>
        <v>15000</v>
      </c>
      <c r="E35" s="5">
        <f t="shared" si="1"/>
        <v>-40000</v>
      </c>
    </row>
    <row r="36" spans="2:5" x14ac:dyDescent="0.25">
      <c r="C36" s="11"/>
      <c r="D36" s="11"/>
      <c r="E36" s="11"/>
    </row>
    <row r="37" spans="2:5" x14ac:dyDescent="0.25">
      <c r="B37" s="1" t="s">
        <v>31</v>
      </c>
      <c r="C37" s="12">
        <f>SUM(C25:C35)</f>
        <v>9115992.7000000011</v>
      </c>
      <c r="D37" s="12">
        <f>SUM(D25:D35)</f>
        <v>8535736.0800000001</v>
      </c>
      <c r="E37" s="8">
        <f>SUM(E23:E35)</f>
        <v>-580256.61999999976</v>
      </c>
    </row>
    <row r="38" spans="2:5" x14ac:dyDescent="0.25">
      <c r="C38" s="11"/>
      <c r="D38" s="11"/>
      <c r="E38" s="11"/>
    </row>
    <row r="39" spans="2:5" x14ac:dyDescent="0.25">
      <c r="C39" s="13"/>
      <c r="D39" s="13"/>
      <c r="E39" s="13"/>
    </row>
    <row r="40" spans="2:5" x14ac:dyDescent="0.25">
      <c r="B40" s="3" t="s">
        <v>32</v>
      </c>
      <c r="C40" s="4">
        <f>+C20-C37</f>
        <v>570518.36999999918</v>
      </c>
      <c r="D40" s="4">
        <f>+D20-D37</f>
        <v>-603682.08000000007</v>
      </c>
      <c r="E40" s="4"/>
    </row>
    <row r="41" spans="2:5" x14ac:dyDescent="0.25">
      <c r="B41" s="3" t="s">
        <v>33</v>
      </c>
      <c r="C41" s="4">
        <f>'[1]2023'!D41</f>
        <v>2694981</v>
      </c>
      <c r="D41" s="4">
        <f>+C42</f>
        <v>3265499.3699999992</v>
      </c>
      <c r="E41" s="4"/>
    </row>
    <row r="42" spans="2:5" x14ac:dyDescent="0.25">
      <c r="B42" s="3" t="s">
        <v>34</v>
      </c>
      <c r="C42" s="5">
        <f>+C40+C41</f>
        <v>3265499.3699999992</v>
      </c>
      <c r="D42" s="5">
        <f>+D40+D41</f>
        <v>2661817.2899999991</v>
      </c>
      <c r="E4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2024-01-26T19:28:38Z</dcterms:created>
  <dcterms:modified xsi:type="dcterms:W3CDTF">2024-01-26T19:30:59Z</dcterms:modified>
</cp:coreProperties>
</file>